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kce 2223\RF\"/>
    </mc:Choice>
  </mc:AlternateContent>
  <bookViews>
    <workbookView xWindow="0" yWindow="0" windowWidth="23040" windowHeight="9192"/>
  </bookViews>
  <sheets>
    <sheet name="NÁVRATKA" sheetId="2" r:id="rId1"/>
  </sheets>
  <calcPr calcId="191029"/>
</workbook>
</file>

<file path=xl/calcChain.xml><?xml version="1.0" encoding="utf-8"?>
<calcChain xmlns="http://schemas.openxmlformats.org/spreadsheetml/2006/main">
  <c r="R16" i="2" l="1"/>
  <c r="R15" i="2"/>
  <c r="R14" i="2"/>
  <c r="R13" i="2"/>
  <c r="R12" i="2"/>
  <c r="F16" i="2"/>
  <c r="F15" i="2"/>
  <c r="F14" i="2"/>
  <c r="F13" i="2"/>
  <c r="F12" i="2"/>
  <c r="I12" i="2"/>
  <c r="I13" i="2"/>
  <c r="I14" i="2"/>
  <c r="I15" i="2"/>
  <c r="I16" i="2"/>
  <c r="R27" i="2"/>
  <c r="R26" i="2"/>
  <c r="R25" i="2"/>
  <c r="R24" i="2"/>
  <c r="R23" i="2"/>
  <c r="N27" i="2"/>
  <c r="N26" i="2"/>
  <c r="N25" i="2"/>
  <c r="N24" i="2"/>
  <c r="N23" i="2"/>
  <c r="K27" i="2"/>
  <c r="K26" i="2"/>
  <c r="K25" i="2"/>
  <c r="K24" i="2"/>
  <c r="K23" i="2"/>
  <c r="I27" i="2"/>
  <c r="I26" i="2"/>
  <c r="I25" i="2"/>
  <c r="I24" i="2"/>
  <c r="I23" i="2"/>
  <c r="F27" i="2"/>
  <c r="S27" i="2" s="1"/>
  <c r="F26" i="2"/>
  <c r="F25" i="2"/>
  <c r="F24" i="2"/>
  <c r="F23" i="2"/>
  <c r="S25" i="2" l="1"/>
  <c r="S23" i="2"/>
  <c r="S24" i="2"/>
  <c r="S26" i="2"/>
  <c r="B25" i="2" l="1"/>
  <c r="B23" i="2"/>
  <c r="B24" i="2"/>
  <c r="B27" i="2"/>
  <c r="B26" i="2"/>
  <c r="N16" i="2" l="1"/>
  <c r="K16" i="2"/>
  <c r="S16" i="2"/>
  <c r="N15" i="2"/>
  <c r="S15" i="2" s="1"/>
  <c r="K15" i="2"/>
  <c r="N14" i="2"/>
  <c r="K14" i="2"/>
  <c r="S14" i="2" s="1"/>
  <c r="N13" i="2"/>
  <c r="K13" i="2"/>
  <c r="S13" i="2"/>
  <c r="N12" i="2"/>
  <c r="K12" i="2"/>
  <c r="S12" i="2" l="1"/>
  <c r="B12" i="2" s="1"/>
  <c r="B13" i="2"/>
  <c r="B15" i="2"/>
  <c r="B16" i="2"/>
  <c r="B14" i="2"/>
  <c r="E20" i="2" l="1"/>
  <c r="E9" i="2"/>
  <c r="T16" i="2" s="1"/>
  <c r="T9" i="2" l="1"/>
  <c r="T10" i="2"/>
  <c r="T13" i="2"/>
  <c r="T14" i="2"/>
  <c r="T11" i="2"/>
  <c r="T15" i="2"/>
  <c r="T12" i="2"/>
  <c r="T27" i="2"/>
  <c r="T25" i="2"/>
  <c r="T23" i="2"/>
  <c r="T21" i="2"/>
  <c r="T26" i="2"/>
  <c r="T24" i="2"/>
  <c r="T22" i="2"/>
  <c r="T20" i="2"/>
</calcChain>
</file>

<file path=xl/comments1.xml><?xml version="1.0" encoding="utf-8"?>
<comments xmlns="http://schemas.openxmlformats.org/spreadsheetml/2006/main">
  <authors>
    <author>kabinet</author>
  </authors>
  <commentList>
    <comment ref="E9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<sst xmlns="http://schemas.openxmlformats.org/spreadsheetml/2006/main" count="75" uniqueCount="37">
  <si>
    <t>Škola:</t>
  </si>
  <si>
    <t>bodů</t>
  </si>
  <si>
    <t>Pořadí</t>
  </si>
  <si>
    <t>Příjmení, jméno</t>
  </si>
  <si>
    <t>Ročník</t>
  </si>
  <si>
    <t>60 m</t>
  </si>
  <si>
    <t>Skok vysoký</t>
  </si>
  <si>
    <t>Skok daleký</t>
  </si>
  <si>
    <t>Hod míčkem</t>
  </si>
  <si>
    <t>Body</t>
  </si>
  <si>
    <t>výkon</t>
  </si>
  <si>
    <t>body</t>
  </si>
  <si>
    <t>:</t>
  </si>
  <si>
    <t>MLADŠÍ ŽÁCI</t>
  </si>
  <si>
    <t>MLADŠÍ ŽÁKYNĚ</t>
  </si>
  <si>
    <t>VZOR ZÁPISU</t>
  </si>
  <si>
    <t>ZÁVAZNÁ PŘÍHLÁŠKA NA SOUTĚŽ - Republikové finále v atletickém čtyřboji kat. III.</t>
  </si>
  <si>
    <t>KRAJ :</t>
  </si>
  <si>
    <t>PSČ:</t>
  </si>
  <si>
    <t>IČO:</t>
  </si>
  <si>
    <t>KATEGORIE:</t>
  </si>
  <si>
    <t>DÍVKY</t>
  </si>
  <si>
    <t>CHLAPCI</t>
  </si>
  <si>
    <t>(zaškrtněte)</t>
  </si>
  <si>
    <t>ZPŮSOB DOPRAVY:</t>
  </si>
  <si>
    <r>
      <t xml:space="preserve">          </t>
    </r>
    <r>
      <rPr>
        <b/>
        <sz val="12"/>
        <color theme="1"/>
        <rFont val="Calibri"/>
        <family val="2"/>
        <charset val="238"/>
        <scheme val="minor"/>
      </rPr>
      <t>AUTOBUS</t>
    </r>
  </si>
  <si>
    <t>VLAK</t>
  </si>
  <si>
    <t xml:space="preserve">        VLASTNÍ DOPRAVA</t>
  </si>
  <si>
    <t>ČAS PŘÍJEZDU:</t>
  </si>
  <si>
    <t>UBYTOVÁNÍ :</t>
  </si>
  <si>
    <t>ANO</t>
  </si>
  <si>
    <t>NE</t>
  </si>
  <si>
    <t>Příjmení a jméno vedoucího:</t>
  </si>
  <si>
    <t xml:space="preserve">Mobil, email: </t>
  </si>
  <si>
    <t>ZÁVAZNÁ PŘÍHLÁŠKA NA SOUTĚŽ - Republikové finále v atletickém čtyřboji kat. III</t>
  </si>
  <si>
    <t>ŠKOLA (přesný název a adresa):</t>
  </si>
  <si>
    <r>
      <t xml:space="preserve">Vyplněnou tabulku výkonů a návratku odešlete do 1. 6. 2023 na email:     </t>
    </r>
    <r>
      <rPr>
        <b/>
        <i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</t>
    </r>
    <r>
      <rPr>
        <b/>
        <i/>
        <sz val="10"/>
        <color theme="3" tint="0.39997558519241921"/>
        <rFont val="Calibri"/>
        <family val="2"/>
        <charset val="238"/>
        <scheme val="minor"/>
      </rPr>
      <t xml:space="preserve">pmicka@zsenglisova.cz  </t>
    </r>
    <r>
      <rPr>
        <b/>
        <i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</si>
</sst>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0"/>
    <numFmt numFmtId="165" formatCode="00.00"/>
    <numFmt numFmtId="166" formatCode="0.0;[Red]0.0"/>
    <numFmt numFmtId="167" formatCode="0.00;[Red]0.00"/>
  </numFmts>
  <fonts count="26">
    <font>
      <sz val="11"/>
      <color theme="1"/>
      <name val="Calibri"/>
      <family val="2"/>
      <charset val="238"/>
      <scheme val="minor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u/>
      <sz val="1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i/>
      <sz val="6"/>
      <name val="Arial CE"/>
      <charset val="238"/>
    </font>
    <font>
      <i/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Montserrat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theme="3" tint="0.399975585192419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textRotation="90"/>
    </xf>
    <xf numFmtId="1" fontId="9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textRotation="90"/>
    </xf>
    <xf numFmtId="166" fontId="10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textRotation="90"/>
    </xf>
    <xf numFmtId="1" fontId="11" fillId="2" borderId="9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textRotation="90"/>
    </xf>
    <xf numFmtId="166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1" fontId="9" fillId="3" borderId="17" xfId="0" applyNumberFormat="1" applyFont="1" applyFill="1" applyBorder="1" applyAlignment="1">
      <alignment vertical="center"/>
    </xf>
    <xf numFmtId="1" fontId="3" fillId="0" borderId="17" xfId="0" applyNumberFormat="1" applyFont="1" applyBorder="1" applyAlignment="1">
      <alignment horizontal="center" vertical="center"/>
    </xf>
    <xf numFmtId="167" fontId="0" fillId="3" borderId="17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49" fontId="0" fillId="3" borderId="19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/>
    <xf numFmtId="0" fontId="18" fillId="4" borderId="16" xfId="0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vertical="center"/>
    </xf>
    <xf numFmtId="1" fontId="19" fillId="4" borderId="17" xfId="0" applyNumberFormat="1" applyFont="1" applyFill="1" applyBorder="1" applyAlignment="1">
      <alignment horizontal="center" vertical="center"/>
    </xf>
    <xf numFmtId="167" fontId="18" fillId="4" borderId="17" xfId="0" applyNumberFormat="1" applyFont="1" applyFill="1" applyBorder="1" applyAlignment="1">
      <alignment horizontal="center"/>
    </xf>
    <xf numFmtId="164" fontId="18" fillId="4" borderId="17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18" fillId="4" borderId="18" xfId="0" applyNumberFormat="1" applyFont="1" applyFill="1" applyBorder="1" applyAlignment="1">
      <alignment horizontal="center"/>
    </xf>
    <xf numFmtId="49" fontId="18" fillId="4" borderId="19" xfId="0" applyNumberFormat="1" applyFont="1" applyFill="1" applyBorder="1" applyAlignment="1">
      <alignment horizontal="center"/>
    </xf>
    <xf numFmtId="165" fontId="18" fillId="4" borderId="20" xfId="0" applyNumberFormat="1" applyFont="1" applyFill="1" applyBorder="1" applyAlignment="1">
      <alignment horizontal="center"/>
    </xf>
    <xf numFmtId="164" fontId="18" fillId="4" borderId="21" xfId="0" applyNumberFormat="1" applyFont="1" applyFill="1" applyBorder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198120</xdr:colOff>
          <xdr:row>18</xdr:row>
          <xdr:rowOff>228600</xdr:rowOff>
        </xdr:from>
        <xdr:to>
          <xdr:col>24</xdr:col>
          <xdr:colOff>381000</xdr:colOff>
          <xdr:row>19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19</xdr:row>
          <xdr:rowOff>0</xdr:rowOff>
        </xdr:from>
        <xdr:to>
          <xdr:col>26</xdr:col>
          <xdr:colOff>525780</xdr:colOff>
          <xdr:row>20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30480</xdr:rowOff>
        </xdr:from>
        <xdr:to>
          <xdr:col>24</xdr:col>
          <xdr:colOff>373380</xdr:colOff>
          <xdr:row>20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30480</xdr:rowOff>
        </xdr:from>
        <xdr:to>
          <xdr:col>26</xdr:col>
          <xdr:colOff>373380</xdr:colOff>
          <xdr:row>20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45720</xdr:colOff>
          <xdr:row>20</xdr:row>
          <xdr:rowOff>30480</xdr:rowOff>
        </xdr:from>
        <xdr:to>
          <xdr:col>28</xdr:col>
          <xdr:colOff>228600</xdr:colOff>
          <xdr:row>20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30480</xdr:rowOff>
        </xdr:from>
        <xdr:to>
          <xdr:col>24</xdr:col>
          <xdr:colOff>373380</xdr:colOff>
          <xdr:row>24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30480</xdr:rowOff>
        </xdr:from>
        <xdr:to>
          <xdr:col>26</xdr:col>
          <xdr:colOff>373380</xdr:colOff>
          <xdr:row>24</xdr:row>
          <xdr:rowOff>121920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2:AD30"/>
  <sheetViews>
    <sheetView tabSelected="1" zoomScaleNormal="100" workbookViewId="0">
      <selection activeCell="N9" sqref="N9"/>
    </sheetView>
  </sheetViews>
  <sheetFormatPr defaultColWidth="8.88671875" defaultRowHeight="14.4"/>
  <cols>
    <col min="1" max="1" width="2.88671875" customWidth="1"/>
    <col min="2" max="2" width="4" bestFit="1" customWidth="1"/>
    <col min="3" max="3" width="15.5546875" bestFit="1" customWidth="1"/>
    <col min="4" max="4" width="3.88671875" bestFit="1" customWidth="1"/>
    <col min="5" max="5" width="6.44140625" bestFit="1" customWidth="1"/>
    <col min="6" max="6" width="4" bestFit="1" customWidth="1"/>
    <col min="7" max="7" width="1.88671875" bestFit="1" customWidth="1"/>
    <col min="8" max="8" width="4.77734375" customWidth="1"/>
    <col min="9" max="9" width="4" bestFit="1" customWidth="1"/>
    <col min="10" max="10" width="4.88671875" customWidth="1"/>
    <col min="11" max="11" width="4" bestFit="1" customWidth="1"/>
    <col min="12" max="12" width="2.109375" bestFit="1" customWidth="1"/>
    <col min="13" max="13" width="5.77734375" customWidth="1"/>
    <col min="14" max="14" width="4" customWidth="1"/>
    <col min="15" max="15" width="2.88671875" customWidth="1"/>
    <col min="16" max="16" width="1.5546875" bestFit="1" customWidth="1"/>
    <col min="17" max="17" width="5.5546875" customWidth="1"/>
    <col min="18" max="18" width="4" bestFit="1" customWidth="1"/>
    <col min="19" max="19" width="5" bestFit="1" customWidth="1"/>
    <col min="20" max="20" width="0" hidden="1" customWidth="1"/>
    <col min="21" max="21" width="3.33203125" customWidth="1"/>
    <col min="23" max="23" width="10" customWidth="1"/>
  </cols>
  <sheetData>
    <row r="2" spans="2:30" ht="15.6">
      <c r="B2" s="69" t="s">
        <v>16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V2" s="69" t="s">
        <v>34</v>
      </c>
      <c r="W2" s="69"/>
      <c r="X2" s="69"/>
      <c r="Y2" s="69"/>
      <c r="Z2" s="69"/>
      <c r="AA2" s="69"/>
      <c r="AB2" s="69"/>
      <c r="AC2" s="69"/>
      <c r="AD2" s="69"/>
    </row>
    <row r="3" spans="2:30" ht="15.6" customHeight="1">
      <c r="B3" s="82" t="s">
        <v>36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V3" s="65"/>
      <c r="W3" s="65"/>
      <c r="X3" s="65"/>
      <c r="Y3" s="65"/>
      <c r="Z3" s="65"/>
      <c r="AA3" s="65"/>
      <c r="AB3" s="65"/>
      <c r="AC3" s="65"/>
      <c r="AD3" s="65"/>
    </row>
    <row r="4" spans="2:30" ht="15.6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V4" s="65"/>
      <c r="W4" s="65"/>
      <c r="X4" s="65"/>
      <c r="Y4" s="65"/>
      <c r="Z4" s="65"/>
      <c r="AA4" s="65"/>
      <c r="AB4" s="65"/>
      <c r="AC4" s="65"/>
      <c r="AD4" s="65"/>
    </row>
    <row r="5" spans="2:30" ht="15.6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V5" s="65"/>
      <c r="W5" s="65"/>
      <c r="X5" s="65"/>
      <c r="Y5" s="65"/>
      <c r="Z5" s="65"/>
      <c r="AA5" s="65"/>
      <c r="AB5" s="65"/>
      <c r="AC5" s="65"/>
      <c r="AD5" s="65"/>
    </row>
    <row r="6" spans="2:30" ht="15.6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V6" s="65"/>
      <c r="W6" s="65"/>
      <c r="X6" s="65"/>
      <c r="Y6" s="65"/>
      <c r="Z6" s="65"/>
      <c r="AA6" s="65"/>
      <c r="AB6" s="65"/>
      <c r="AC6" s="65"/>
      <c r="AD6" s="65"/>
    </row>
    <row r="7" spans="2:30" ht="15" thickBot="1"/>
    <row r="8" spans="2:30" ht="18.600000000000001" thickBot="1">
      <c r="B8" s="66" t="s">
        <v>13</v>
      </c>
      <c r="C8" s="67"/>
      <c r="D8" s="67"/>
      <c r="E8" s="67"/>
      <c r="F8" s="68"/>
      <c r="V8" s="64" t="s">
        <v>17</v>
      </c>
      <c r="W8" s="71"/>
      <c r="X8" s="71"/>
      <c r="Y8" s="71"/>
      <c r="Z8" s="71"/>
      <c r="AA8" s="71"/>
      <c r="AB8" s="71"/>
      <c r="AC8" s="71"/>
      <c r="AD8" s="71"/>
    </row>
    <row r="9" spans="2:30" ht="23.4" thickBot="1">
      <c r="B9" s="1" t="s">
        <v>0</v>
      </c>
      <c r="C9" s="2"/>
      <c r="D9" s="3"/>
      <c r="E9" s="4">
        <f>LARGE(S12:S16,1)+LARGE(S12:S16,2)+LARGE(S12:S16,3)+LARGE(S12:S16,4)</f>
        <v>0</v>
      </c>
      <c r="F9" s="5"/>
      <c r="G9" s="6"/>
      <c r="H9" s="7" t="s">
        <v>1</v>
      </c>
      <c r="I9" s="8"/>
      <c r="J9" s="8"/>
      <c r="K9" s="8"/>
      <c r="L9" s="9"/>
      <c r="M9" s="8"/>
      <c r="N9" s="8"/>
      <c r="O9" s="8"/>
      <c r="P9" s="8"/>
      <c r="Q9" s="10"/>
      <c r="R9" s="8"/>
      <c r="S9" s="8"/>
      <c r="T9" s="53">
        <f>E9</f>
        <v>0</v>
      </c>
    </row>
    <row r="10" spans="2:30" ht="27">
      <c r="B10" s="11" t="s">
        <v>2</v>
      </c>
      <c r="C10" s="12" t="s">
        <v>3</v>
      </c>
      <c r="D10" s="13" t="s">
        <v>4</v>
      </c>
      <c r="E10" s="14" t="s">
        <v>5</v>
      </c>
      <c r="F10" s="15"/>
      <c r="G10" s="16"/>
      <c r="H10" s="17" t="s">
        <v>6</v>
      </c>
      <c r="I10" s="15"/>
      <c r="J10" s="17" t="s">
        <v>7</v>
      </c>
      <c r="K10" s="15"/>
      <c r="L10" s="16"/>
      <c r="M10" s="17" t="s">
        <v>8</v>
      </c>
      <c r="N10" s="15"/>
      <c r="O10" s="17">
        <v>800</v>
      </c>
      <c r="P10" s="18"/>
      <c r="Q10" s="18"/>
      <c r="R10" s="15"/>
      <c r="S10" s="19" t="s">
        <v>9</v>
      </c>
      <c r="T10" s="53">
        <f>E9</f>
        <v>0</v>
      </c>
      <c r="V10" s="72" t="s">
        <v>35</v>
      </c>
      <c r="W10" s="72"/>
      <c r="X10" s="72"/>
      <c r="Y10" s="72"/>
      <c r="Z10" s="72"/>
      <c r="AA10" s="72"/>
      <c r="AB10" s="72"/>
      <c r="AC10" s="72"/>
      <c r="AD10" s="72"/>
    </row>
    <row r="11" spans="2:30" ht="15">
      <c r="B11" s="20"/>
      <c r="C11" s="21"/>
      <c r="D11" s="22"/>
      <c r="E11" s="23" t="s">
        <v>10</v>
      </c>
      <c r="F11" s="24" t="s">
        <v>11</v>
      </c>
      <c r="G11" s="25"/>
      <c r="H11" s="24" t="s">
        <v>10</v>
      </c>
      <c r="I11" s="24" t="s">
        <v>11</v>
      </c>
      <c r="J11" s="24" t="s">
        <v>10</v>
      </c>
      <c r="K11" s="24" t="s">
        <v>11</v>
      </c>
      <c r="L11" s="25"/>
      <c r="M11" s="24" t="s">
        <v>10</v>
      </c>
      <c r="N11" s="24" t="s">
        <v>11</v>
      </c>
      <c r="O11" s="26" t="s">
        <v>10</v>
      </c>
      <c r="P11" s="27"/>
      <c r="Q11" s="28"/>
      <c r="R11" s="24" t="s">
        <v>11</v>
      </c>
      <c r="S11" s="29"/>
      <c r="T11" s="53">
        <f>E9</f>
        <v>0</v>
      </c>
      <c r="V11" s="73"/>
      <c r="W11" s="73"/>
      <c r="X11" s="73"/>
      <c r="Y11" s="73"/>
      <c r="Z11" s="73"/>
      <c r="AA11" s="73"/>
      <c r="AB11" s="73"/>
      <c r="AC11" s="73"/>
      <c r="AD11" s="73"/>
    </row>
    <row r="12" spans="2:30">
      <c r="B12" s="30">
        <f>IF(S12&lt;&gt;0,+RANK(S12,S$11:S$105,0),0)</f>
        <v>0</v>
      </c>
      <c r="C12" s="31"/>
      <c r="D12" s="32"/>
      <c r="E12" s="33"/>
      <c r="F12" s="34">
        <f>IF(AND(E12&gt;0,E12&lt;11.3),INT(58.015*(11.5-E12)^1.81),0)</f>
        <v>0</v>
      </c>
      <c r="G12" s="35"/>
      <c r="H12" s="33"/>
      <c r="I12" s="34">
        <f>IF(H12&lt;&gt;0,INT(0.8465*((H12*100)-75)^1.42),0)</f>
        <v>0</v>
      </c>
      <c r="J12" s="33"/>
      <c r="K12" s="34">
        <f>IF(J12&lt;&gt;0,INT(0.14354*((J12*100)-220)^1.4),0)</f>
        <v>0</v>
      </c>
      <c r="L12" s="35"/>
      <c r="M12" s="33"/>
      <c r="N12" s="34">
        <f>IF(AND(M12&gt;10.15,M12&lt;&gt;"N"),INT(5.33*(M12-10)^1.1),0)</f>
        <v>0</v>
      </c>
      <c r="O12" s="36"/>
      <c r="P12" s="37" t="s">
        <v>12</v>
      </c>
      <c r="Q12" s="38"/>
      <c r="R12" s="34">
        <f>IF(AND(235&gt;O12*60+Q12,O12&gt;0),INT(0.13279*(235-(O12*60+Q12))^1.85),0)</f>
        <v>0</v>
      </c>
      <c r="S12" s="39">
        <f>SUM(F12,I12,K12,N12,R12)</f>
        <v>0</v>
      </c>
      <c r="T12" s="53">
        <f>E9</f>
        <v>0</v>
      </c>
      <c r="V12" s="73"/>
      <c r="W12" s="73"/>
      <c r="X12" s="73"/>
      <c r="Y12" s="73"/>
      <c r="Z12" s="73"/>
      <c r="AA12" s="73"/>
      <c r="AB12" s="73"/>
      <c r="AC12" s="73"/>
      <c r="AD12" s="73"/>
    </row>
    <row r="13" spans="2:30" ht="15" thickBot="1">
      <c r="B13" s="30">
        <f>IF(S13&lt;&gt;0,+RANK(S13,S$11:S$105,0),0)</f>
        <v>0</v>
      </c>
      <c r="C13" s="31"/>
      <c r="D13" s="32"/>
      <c r="E13" s="33"/>
      <c r="F13" s="34">
        <f>IF(AND(E13&gt;0,E13&lt;11.3),INT(58.015*(11.5-E13)^1.81),0)</f>
        <v>0</v>
      </c>
      <c r="G13" s="35"/>
      <c r="H13" s="33"/>
      <c r="I13" s="34">
        <f>IF(H13&lt;&gt;0,INT(0.8465*((H13*100)-75)^1.42),0)</f>
        <v>0</v>
      </c>
      <c r="J13" s="33"/>
      <c r="K13" s="34">
        <f>IF(J13&lt;&gt;0,INT(0.14354*((J13*100)-220)^1.4),0)</f>
        <v>0</v>
      </c>
      <c r="L13" s="35"/>
      <c r="M13" s="33"/>
      <c r="N13" s="34">
        <f>IF(AND(M13&gt;10.15,M13&lt;&gt;"N"),INT(5.33*(M13-10)^1.1),0)</f>
        <v>0</v>
      </c>
      <c r="O13" s="36"/>
      <c r="P13" s="37" t="s">
        <v>12</v>
      </c>
      <c r="Q13" s="38"/>
      <c r="R13" s="34">
        <f>IF(AND(235&gt;O13*60+Q13,O13&gt;0),INT(0.13279*(235-(O13*60+Q13))^1.85),0)</f>
        <v>0</v>
      </c>
      <c r="S13" s="39">
        <f>SUM(F13,I13,K13,N13,R13)</f>
        <v>0</v>
      </c>
      <c r="T13" s="53">
        <f>E9</f>
        <v>0</v>
      </c>
      <c r="V13" s="74"/>
      <c r="W13" s="74"/>
      <c r="X13" s="74"/>
      <c r="Y13" s="74"/>
      <c r="Z13" s="74"/>
      <c r="AA13" s="74"/>
      <c r="AB13" s="74"/>
      <c r="AC13" s="74"/>
      <c r="AD13" s="74"/>
    </row>
    <row r="14" spans="2:30">
      <c r="B14" s="30">
        <f>IF(S14&lt;&gt;0,+RANK(S14,S$11:S$105,0),0)</f>
        <v>0</v>
      </c>
      <c r="C14" s="31"/>
      <c r="D14" s="32"/>
      <c r="E14" s="33"/>
      <c r="F14" s="34">
        <f>IF(AND(E14&gt;0,E14&lt;11.3),INT(58.015*(11.5-E14)^1.81),0)</f>
        <v>0</v>
      </c>
      <c r="G14" s="35"/>
      <c r="H14" s="33"/>
      <c r="I14" s="34">
        <f>IF(H14&lt;&gt;0,INT(0.8465*((H14*100)-75)^1.42),0)</f>
        <v>0</v>
      </c>
      <c r="J14" s="33"/>
      <c r="K14" s="34">
        <f>IF(J14&lt;&gt;0,INT(0.14354*((J14*100)-220)^1.4),0)</f>
        <v>0</v>
      </c>
      <c r="L14" s="35"/>
      <c r="M14" s="33"/>
      <c r="N14" s="34">
        <f>IF(AND(M14&gt;10.15,M14&lt;&gt;"N"),INT(5.33*(M14-10)^1.1),0)</f>
        <v>0</v>
      </c>
      <c r="O14" s="36"/>
      <c r="P14" s="37" t="s">
        <v>12</v>
      </c>
      <c r="Q14" s="38"/>
      <c r="R14" s="34">
        <f>IF(AND(235&gt;O14*60+Q14,O14&gt;0),INT(0.13279*(235-(O14*60+Q14))^1.85),0)</f>
        <v>0</v>
      </c>
      <c r="S14" s="39">
        <f>SUM(F14,I14,K14,N14,R14)</f>
        <v>0</v>
      </c>
      <c r="T14" s="53">
        <f>E9</f>
        <v>0</v>
      </c>
      <c r="V14" s="75" t="s">
        <v>18</v>
      </c>
      <c r="W14" s="76"/>
      <c r="X14" s="76"/>
      <c r="Y14" s="76"/>
      <c r="Z14" s="76"/>
      <c r="AA14" s="76"/>
      <c r="AB14" s="76"/>
      <c r="AC14" s="76"/>
      <c r="AD14" s="76"/>
    </row>
    <row r="15" spans="2:30" ht="15" thickBot="1">
      <c r="B15" s="30">
        <f>IF(S15&lt;&gt;0,+RANK(S15,S$11:S$105,0),0)</f>
        <v>0</v>
      </c>
      <c r="C15" s="31"/>
      <c r="D15" s="32"/>
      <c r="E15" s="33"/>
      <c r="F15" s="34">
        <f>IF(AND(E15&gt;0,E15&lt;11.3),INT(58.015*(11.5-E15)^1.81),0)</f>
        <v>0</v>
      </c>
      <c r="G15" s="35"/>
      <c r="H15" s="33"/>
      <c r="I15" s="34">
        <f>IF(H15&lt;&gt;0,INT(0.8465*((H15*100)-75)^1.42),0)</f>
        <v>0</v>
      </c>
      <c r="J15" s="33"/>
      <c r="K15" s="34">
        <f>IF(J15&lt;&gt;0,INT(0.14354*((J15*100)-220)^1.4),0)</f>
        <v>0</v>
      </c>
      <c r="L15" s="35"/>
      <c r="M15" s="33"/>
      <c r="N15" s="34">
        <f>IF(AND(M15&gt;10.15,M15&lt;&gt;"N"),INT(5.33*(M15-10)^1.1),0)</f>
        <v>0</v>
      </c>
      <c r="O15" s="36"/>
      <c r="P15" s="37" t="s">
        <v>12</v>
      </c>
      <c r="Q15" s="38"/>
      <c r="R15" s="34">
        <f>IF(AND(235&gt;O15*60+Q15,O15&gt;0),INT(0.13279*(235-(O15*60+Q15))^1.85),0)</f>
        <v>0</v>
      </c>
      <c r="S15" s="39">
        <f>SUM(F15,I15,K15,N15,R15)</f>
        <v>0</v>
      </c>
      <c r="T15" s="53">
        <f>E9</f>
        <v>0</v>
      </c>
      <c r="V15" s="75"/>
      <c r="W15" s="77"/>
      <c r="X15" s="77"/>
      <c r="Y15" s="77"/>
      <c r="Z15" s="77"/>
      <c r="AA15" s="77"/>
      <c r="AB15" s="77"/>
      <c r="AC15" s="77"/>
      <c r="AD15" s="77"/>
    </row>
    <row r="16" spans="2:30" ht="15" thickBot="1">
      <c r="B16" s="40">
        <f>IF(S16&lt;&gt;0,+RANK(S16,S$11:S$105,0),0)</f>
        <v>0</v>
      </c>
      <c r="C16" s="41"/>
      <c r="D16" s="42"/>
      <c r="E16" s="43"/>
      <c r="F16" s="44">
        <f>IF(AND(E16&gt;0,E16&lt;11.3),INT(58.015*(11.5-E16)^1.81),0)</f>
        <v>0</v>
      </c>
      <c r="G16" s="45"/>
      <c r="H16" s="43"/>
      <c r="I16" s="44">
        <f>IF(H16&lt;&gt;0,INT(0.8465*((H16*100)-75)^1.42),0)</f>
        <v>0</v>
      </c>
      <c r="J16" s="43"/>
      <c r="K16" s="44">
        <f>IF(J16&lt;&gt;0,INT(0.14354*((J16*100)-220)^1.4),0)</f>
        <v>0</v>
      </c>
      <c r="L16" s="45"/>
      <c r="M16" s="43"/>
      <c r="N16" s="44">
        <f>IF(AND(M16&gt;10.15,M16&lt;&gt;"N"),INT(5.33*(M16-10)^1.1),0)</f>
        <v>0</v>
      </c>
      <c r="O16" s="46"/>
      <c r="P16" s="47" t="s">
        <v>12</v>
      </c>
      <c r="Q16" s="48"/>
      <c r="R16" s="44">
        <f>IF(AND(235&gt;O16*60+Q16,O16&gt;0),INT(0.13279*(235-(O16*60+Q16))^1.85),0)</f>
        <v>0</v>
      </c>
      <c r="S16" s="49">
        <f>SUM(F16,I16,K16,N16,R16)</f>
        <v>0</v>
      </c>
      <c r="T16" s="53">
        <f>E9</f>
        <v>0</v>
      </c>
      <c r="V16" s="75" t="s">
        <v>19</v>
      </c>
      <c r="W16" s="79"/>
      <c r="X16" s="79"/>
      <c r="Y16" s="79"/>
      <c r="Z16" s="79"/>
      <c r="AA16" s="79"/>
      <c r="AB16" s="79"/>
      <c r="AC16" s="79"/>
      <c r="AD16" s="79"/>
    </row>
    <row r="17" spans="2:30" ht="15" thickBot="1">
      <c r="B17" s="54"/>
      <c r="C17" s="55" t="s">
        <v>15</v>
      </c>
      <c r="D17" s="56">
        <v>2010</v>
      </c>
      <c r="E17" s="57">
        <v>8.82</v>
      </c>
      <c r="F17" s="58"/>
      <c r="G17" s="59"/>
      <c r="H17" s="57">
        <v>1.36</v>
      </c>
      <c r="I17" s="58"/>
      <c r="J17" s="57">
        <v>4.32</v>
      </c>
      <c r="K17" s="58"/>
      <c r="L17" s="59"/>
      <c r="M17" s="57">
        <v>54.36</v>
      </c>
      <c r="N17" s="58"/>
      <c r="O17" s="60">
        <v>2</v>
      </c>
      <c r="P17" s="61" t="s">
        <v>12</v>
      </c>
      <c r="Q17" s="62">
        <v>47</v>
      </c>
      <c r="R17" s="58"/>
      <c r="S17" s="63"/>
      <c r="T17" s="53"/>
      <c r="V17" s="78"/>
      <c r="W17" s="77"/>
      <c r="X17" s="77"/>
      <c r="Y17" s="77"/>
      <c r="Z17" s="77"/>
      <c r="AA17" s="77"/>
      <c r="AB17" s="77"/>
      <c r="AC17" s="77"/>
      <c r="AD17" s="77"/>
    </row>
    <row r="18" spans="2:30" ht="15" thickBot="1"/>
    <row r="19" spans="2:30" ht="18.600000000000001" thickBot="1">
      <c r="B19" s="66" t="s">
        <v>14</v>
      </c>
      <c r="C19" s="67"/>
      <c r="D19" s="67"/>
      <c r="E19" s="67"/>
      <c r="F19" s="68"/>
    </row>
    <row r="20" spans="2:30" ht="23.4" thickBot="1">
      <c r="B20" s="1" t="s">
        <v>0</v>
      </c>
      <c r="C20" s="2"/>
      <c r="D20" s="50"/>
      <c r="E20" s="4">
        <f>LARGE(S23:S27,1)+LARGE(S23:S27,2)+LARGE(S23:S27,3)+LARGE(S23:S27,4)</f>
        <v>0</v>
      </c>
      <c r="F20" s="51"/>
      <c r="G20" s="52"/>
      <c r="H20" s="7" t="s">
        <v>1</v>
      </c>
      <c r="I20" s="8"/>
      <c r="J20" s="8"/>
      <c r="K20" s="8"/>
      <c r="L20" s="9"/>
      <c r="M20" s="8"/>
      <c r="N20" s="8"/>
      <c r="O20" s="8"/>
      <c r="P20" s="8"/>
      <c r="Q20" s="10"/>
      <c r="R20" s="8"/>
      <c r="S20" s="8"/>
      <c r="T20" s="53">
        <f>E20</f>
        <v>0</v>
      </c>
      <c r="V20" s="78" t="s">
        <v>20</v>
      </c>
      <c r="W20" s="78"/>
      <c r="X20" s="80" t="s">
        <v>21</v>
      </c>
      <c r="Y20" s="80"/>
      <c r="Z20" s="80" t="s">
        <v>22</v>
      </c>
      <c r="AA20" s="80"/>
      <c r="AB20" s="81" t="s">
        <v>23</v>
      </c>
      <c r="AC20" s="81"/>
    </row>
    <row r="21" spans="2:30" ht="27">
      <c r="B21" s="11" t="s">
        <v>2</v>
      </c>
      <c r="C21" s="12" t="s">
        <v>3</v>
      </c>
      <c r="D21" s="13" t="s">
        <v>4</v>
      </c>
      <c r="E21" s="17" t="s">
        <v>5</v>
      </c>
      <c r="F21" s="15"/>
      <c r="G21" s="18"/>
      <c r="H21" s="17" t="s">
        <v>6</v>
      </c>
      <c r="I21" s="15"/>
      <c r="J21" s="17" t="s">
        <v>7</v>
      </c>
      <c r="K21" s="15"/>
      <c r="L21" s="16"/>
      <c r="M21" s="17" t="s">
        <v>8</v>
      </c>
      <c r="N21" s="15"/>
      <c r="O21" s="17">
        <v>600</v>
      </c>
      <c r="P21" s="18"/>
      <c r="Q21" s="18"/>
      <c r="R21" s="15"/>
      <c r="S21" s="19" t="s">
        <v>9</v>
      </c>
      <c r="T21" s="53">
        <f>E20</f>
        <v>0</v>
      </c>
      <c r="V21" s="78" t="s">
        <v>24</v>
      </c>
      <c r="W21" s="78"/>
      <c r="X21" s="86" t="s">
        <v>25</v>
      </c>
      <c r="Y21" s="86"/>
      <c r="Z21" s="80" t="s">
        <v>26</v>
      </c>
      <c r="AA21" s="80"/>
      <c r="AB21" s="87" t="s">
        <v>27</v>
      </c>
      <c r="AC21" s="87"/>
      <c r="AD21" s="87"/>
    </row>
    <row r="22" spans="2:30" ht="15.6" customHeight="1">
      <c r="B22" s="20"/>
      <c r="C22" s="21"/>
      <c r="D22" s="22"/>
      <c r="E22" s="24" t="s">
        <v>10</v>
      </c>
      <c r="F22" s="24" t="s">
        <v>11</v>
      </c>
      <c r="G22" s="24"/>
      <c r="H22" s="24" t="s">
        <v>10</v>
      </c>
      <c r="I22" s="24" t="s">
        <v>11</v>
      </c>
      <c r="J22" s="24" t="s">
        <v>10</v>
      </c>
      <c r="K22" s="24" t="s">
        <v>11</v>
      </c>
      <c r="L22" s="25"/>
      <c r="M22" s="24" t="s">
        <v>10</v>
      </c>
      <c r="N22" s="24" t="s">
        <v>11</v>
      </c>
      <c r="O22" s="26" t="s">
        <v>10</v>
      </c>
      <c r="P22" s="27"/>
      <c r="Q22" s="28"/>
      <c r="R22" s="24" t="s">
        <v>11</v>
      </c>
      <c r="S22" s="29"/>
      <c r="T22" s="53">
        <f>E20</f>
        <v>0</v>
      </c>
      <c r="V22" s="78" t="s">
        <v>28</v>
      </c>
      <c r="W22" s="78"/>
      <c r="X22" s="76"/>
      <c r="Y22" s="76"/>
      <c r="Z22" s="76"/>
      <c r="AA22" s="76"/>
    </row>
    <row r="23" spans="2:30" ht="15.6" customHeight="1" thickBot="1">
      <c r="B23" s="30">
        <f>IF(S23&lt;&gt;0,+RANK(S23,S$11:S$113,0),0)</f>
        <v>0</v>
      </c>
      <c r="C23" s="31"/>
      <c r="D23" s="32"/>
      <c r="E23" s="33"/>
      <c r="F23" s="34">
        <f>IF(AND(E23&gt;0,E23&lt;12.7),INT(46.0849*(13-E23)^1.81),0)</f>
        <v>0</v>
      </c>
      <c r="G23" s="34"/>
      <c r="H23" s="33"/>
      <c r="I23" s="34">
        <f>IF(H23&lt;&gt;0,INT(1.84523*((H23*100)-75)^1.348),0)</f>
        <v>0</v>
      </c>
      <c r="J23" s="33"/>
      <c r="K23" s="34">
        <f>IF(J23&lt;&gt;0,INT(0.188807*((J23*100)-210)^1.41),0)</f>
        <v>0</v>
      </c>
      <c r="L23" s="35"/>
      <c r="M23" s="33"/>
      <c r="N23" s="34">
        <f>IF(AND(M23&gt;8.15,M23&lt;&gt;"N"),INT(7.86*(M23-8)^1.1),0)</f>
        <v>0</v>
      </c>
      <c r="O23" s="36"/>
      <c r="P23" s="37" t="s">
        <v>12</v>
      </c>
      <c r="Q23" s="38"/>
      <c r="R23" s="34">
        <f>IF(AND(60*O23+Q23&lt;182.6,O23&gt;0),INT(0.19889*(185-(60*O23+Q23))^1.88),0)</f>
        <v>0</v>
      </c>
      <c r="S23" s="39">
        <f>SUM(F23,I23,K23,N23,R23)</f>
        <v>0</v>
      </c>
      <c r="T23" s="53">
        <f>E20</f>
        <v>0</v>
      </c>
      <c r="V23" s="78"/>
      <c r="W23" s="78"/>
      <c r="X23" s="77"/>
      <c r="Y23" s="77"/>
      <c r="Z23" s="77"/>
      <c r="AA23" s="77"/>
    </row>
    <row r="24" spans="2:30">
      <c r="B24" s="30">
        <f>IF(S24&lt;&gt;0,+RANK(S24,S$11:S$113,0),0)</f>
        <v>0</v>
      </c>
      <c r="C24" s="31"/>
      <c r="D24" s="32"/>
      <c r="E24" s="33"/>
      <c r="F24" s="34">
        <f>IF(AND(E24&gt;0,E24&lt;12.7),INT(46.0849*(13-E24)^1.81),0)</f>
        <v>0</v>
      </c>
      <c r="G24" s="34"/>
      <c r="H24" s="33"/>
      <c r="I24" s="34">
        <f>IF(H24&lt;&gt;0,INT(1.84523*((H24*100)-75)^1.348),0)</f>
        <v>0</v>
      </c>
      <c r="J24" s="33"/>
      <c r="K24" s="34">
        <f>IF(J24&lt;&gt;0,INT(0.188807*((J24*100)-210)^1.41),0)</f>
        <v>0</v>
      </c>
      <c r="L24" s="35"/>
      <c r="M24" s="33"/>
      <c r="N24" s="34">
        <f>IF(AND(M24&gt;8.15,M24&lt;&gt;"N"),INT(7.86*(M24-8)^1.1),0)</f>
        <v>0</v>
      </c>
      <c r="O24" s="36"/>
      <c r="P24" s="37" t="s">
        <v>12</v>
      </c>
      <c r="Q24" s="38"/>
      <c r="R24" s="34">
        <f>IF(AND(60*O24+Q24&lt;182.6,O24&gt;0),INT(0.19889*(185-(60*O24+Q24))^1.88),0)</f>
        <v>0</v>
      </c>
      <c r="S24" s="39">
        <f>SUM(F24,I24,K24,N24,R24)</f>
        <v>0</v>
      </c>
      <c r="T24" s="53">
        <f>E20</f>
        <v>0</v>
      </c>
      <c r="V24" s="78" t="s">
        <v>29</v>
      </c>
      <c r="W24" s="78"/>
      <c r="X24" s="85" t="s">
        <v>30</v>
      </c>
      <c r="Y24" s="85"/>
      <c r="Z24" s="85" t="s">
        <v>31</v>
      </c>
      <c r="AA24" s="85"/>
    </row>
    <row r="25" spans="2:30">
      <c r="B25" s="30">
        <f>IF(S25&lt;&gt;0,+RANK(S25,S$11:S$113,0),0)</f>
        <v>0</v>
      </c>
      <c r="C25" s="31"/>
      <c r="D25" s="32"/>
      <c r="E25" s="33"/>
      <c r="F25" s="34">
        <f>IF(AND(E25&gt;0,E25&lt;12.7),INT(46.0849*(13-E25)^1.81),0)</f>
        <v>0</v>
      </c>
      <c r="G25" s="34"/>
      <c r="H25" s="33"/>
      <c r="I25" s="34">
        <f>IF(H25&lt;&gt;0,INT(1.84523*((H25*100)-75)^1.348),0)</f>
        <v>0</v>
      </c>
      <c r="J25" s="33"/>
      <c r="K25" s="34">
        <f>IF(J25&lt;&gt;0,INT(0.188807*((J25*100)-210)^1.41),0)</f>
        <v>0</v>
      </c>
      <c r="L25" s="35"/>
      <c r="M25" s="33"/>
      <c r="N25" s="34">
        <f>IF(AND(M25&gt;8.15,M25&lt;&gt;"N"),INT(7.86*(M25-8)^1.1),0)</f>
        <v>0</v>
      </c>
      <c r="O25" s="36"/>
      <c r="P25" s="37" t="s">
        <v>12</v>
      </c>
      <c r="Q25" s="38"/>
      <c r="R25" s="34">
        <f>IF(AND(60*O25+Q25&lt;182.6,O25&gt;0),INT(0.19889*(185-(60*O25+Q25))^1.88),0)</f>
        <v>0</v>
      </c>
      <c r="S25" s="39">
        <f>SUM(F25,I25,K25,N25,R25)</f>
        <v>0</v>
      </c>
      <c r="T25" s="53">
        <f>E20</f>
        <v>0</v>
      </c>
      <c r="V25" s="78"/>
      <c r="W25" s="78"/>
      <c r="X25" s="80"/>
      <c r="Y25" s="80"/>
      <c r="Z25" s="80"/>
      <c r="AA25" s="80"/>
    </row>
    <row r="26" spans="2:30" ht="14.4" customHeight="1">
      <c r="B26" s="30">
        <f>IF(S26&lt;&gt;0,+RANK(S26,S$11:S$113,0),0)</f>
        <v>0</v>
      </c>
      <c r="C26" s="31"/>
      <c r="D26" s="32"/>
      <c r="E26" s="33"/>
      <c r="F26" s="34">
        <f>IF(AND(E26&gt;0,E26&lt;12.7),INT(46.0849*(13-E26)^1.81),0)</f>
        <v>0</v>
      </c>
      <c r="G26" s="34"/>
      <c r="H26" s="33"/>
      <c r="I26" s="34">
        <f>IF(H26&lt;&gt;0,INT(1.84523*((H26*100)-75)^1.348),0)</f>
        <v>0</v>
      </c>
      <c r="J26" s="33"/>
      <c r="K26" s="34">
        <f>IF(J26&lt;&gt;0,INT(0.188807*((J26*100)-210)^1.41),0)</f>
        <v>0</v>
      </c>
      <c r="L26" s="35"/>
      <c r="M26" s="33"/>
      <c r="N26" s="34">
        <f>IF(AND(M26&gt;8.15,M26&lt;&gt;"N"),INT(7.86*(M26-8)^1.1),0)</f>
        <v>0</v>
      </c>
      <c r="O26" s="36"/>
      <c r="P26" s="37" t="s">
        <v>12</v>
      </c>
      <c r="Q26" s="38"/>
      <c r="R26" s="34">
        <f>IF(AND(60*O26+Q26&lt;182.6,O26&gt;0),INT(0.19889*(185-(60*O26+Q26))^1.88),0)</f>
        <v>0</v>
      </c>
      <c r="S26" s="39">
        <f>SUM(F26,I26,K26,N26,R26)</f>
        <v>0</v>
      </c>
      <c r="T26" s="53">
        <f>E20</f>
        <v>0</v>
      </c>
      <c r="V26" s="80" t="s">
        <v>32</v>
      </c>
      <c r="W26" s="80"/>
      <c r="X26" s="80"/>
      <c r="Y26" s="76"/>
      <c r="Z26" s="76"/>
      <c r="AA26" s="76"/>
      <c r="AB26" s="76"/>
      <c r="AC26" s="76"/>
      <c r="AD26" s="76"/>
    </row>
    <row r="27" spans="2:30" ht="15" customHeight="1" thickBot="1">
      <c r="B27" s="40">
        <f>IF(S27&lt;&gt;0,+RANK(S27,S$11:S$113,0),0)</f>
        <v>0</v>
      </c>
      <c r="C27" s="41"/>
      <c r="D27" s="42"/>
      <c r="E27" s="43"/>
      <c r="F27" s="44">
        <f>IF(AND(E27&gt;0,E27&lt;12.7),INT(46.0849*(13-E27)^1.81),0)</f>
        <v>0</v>
      </c>
      <c r="G27" s="44"/>
      <c r="H27" s="43"/>
      <c r="I27" s="44">
        <f>IF(H27&lt;&gt;0,INT(1.84523*((H27*100)-75)^1.348),0)</f>
        <v>0</v>
      </c>
      <c r="J27" s="43"/>
      <c r="K27" s="44">
        <f>IF(J27&lt;&gt;0,INT(0.188807*((J27*100)-210)^1.41),0)</f>
        <v>0</v>
      </c>
      <c r="L27" s="45"/>
      <c r="M27" s="43"/>
      <c r="N27" s="44">
        <f>IF(AND(M27&gt;8.15,M27&lt;&gt;"N"),INT(7.86*(M27-8)^1.1),0)</f>
        <v>0</v>
      </c>
      <c r="O27" s="46"/>
      <c r="P27" s="47" t="s">
        <v>12</v>
      </c>
      <c r="Q27" s="48"/>
      <c r="R27" s="44">
        <f>IF(AND(60*O27+Q27&lt;182.6,O27&gt;0),INT(0.19889*(185-(60*O27+Q27))^1.88),0)</f>
        <v>0</v>
      </c>
      <c r="S27" s="49">
        <f>SUM(F27,I27,K27,N27,R27)</f>
        <v>0</v>
      </c>
      <c r="T27" s="53">
        <f>E20</f>
        <v>0</v>
      </c>
      <c r="V27" s="80"/>
      <c r="W27" s="80"/>
      <c r="X27" s="80"/>
      <c r="Y27" s="77"/>
      <c r="Z27" s="77"/>
      <c r="AA27" s="77"/>
      <c r="AB27" s="77"/>
      <c r="AC27" s="77"/>
      <c r="AD27" s="77"/>
    </row>
    <row r="28" spans="2:30" ht="14.4" customHeight="1">
      <c r="V28" s="78" t="s">
        <v>33</v>
      </c>
      <c r="W28" s="78"/>
      <c r="X28" s="83"/>
      <c r="Y28" s="83"/>
      <c r="Z28" s="83"/>
      <c r="AA28" s="83"/>
      <c r="AB28" s="83"/>
      <c r="AC28" s="83"/>
      <c r="AD28" s="83"/>
    </row>
    <row r="29" spans="2:30" ht="14.4" customHeight="1" thickBot="1">
      <c r="V29" s="78"/>
      <c r="W29" s="78"/>
      <c r="X29" s="84"/>
      <c r="Y29" s="84"/>
      <c r="Z29" s="84"/>
      <c r="AA29" s="84"/>
      <c r="AB29" s="84"/>
      <c r="AC29" s="84"/>
      <c r="AD29" s="84"/>
    </row>
    <row r="30" spans="2:30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</sheetData>
  <mergeCells count="30">
    <mergeCell ref="V21:W21"/>
    <mergeCell ref="X21:Y21"/>
    <mergeCell ref="Z21:AA21"/>
    <mergeCell ref="AB21:AD21"/>
    <mergeCell ref="B8:F8"/>
    <mergeCell ref="V26:X27"/>
    <mergeCell ref="Y26:AD27"/>
    <mergeCell ref="V28:W29"/>
    <mergeCell ref="X28:AD29"/>
    <mergeCell ref="V22:W23"/>
    <mergeCell ref="X22:AA23"/>
    <mergeCell ref="V24:W25"/>
    <mergeCell ref="X24:Y25"/>
    <mergeCell ref="Z24:AA25"/>
    <mergeCell ref="B19:F19"/>
    <mergeCell ref="B2:R2"/>
    <mergeCell ref="B30:S30"/>
    <mergeCell ref="W8:AD8"/>
    <mergeCell ref="V10:AD10"/>
    <mergeCell ref="V11:AD13"/>
    <mergeCell ref="V14:V15"/>
    <mergeCell ref="W14:AD15"/>
    <mergeCell ref="V16:V17"/>
    <mergeCell ref="W16:AD17"/>
    <mergeCell ref="V20:W20"/>
    <mergeCell ref="X20:Y20"/>
    <mergeCell ref="Z20:AA20"/>
    <mergeCell ref="AB20:AC20"/>
    <mergeCell ref="V2:AD2"/>
    <mergeCell ref="B3:R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23</xdr:col>
                    <xdr:colOff>198120</xdr:colOff>
                    <xdr:row>18</xdr:row>
                    <xdr:rowOff>228600</xdr:rowOff>
                  </from>
                  <to>
                    <xdr:col>24</xdr:col>
                    <xdr:colOff>381000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25</xdr:col>
                    <xdr:colOff>144780</xdr:colOff>
                    <xdr:row>19</xdr:row>
                    <xdr:rowOff>0</xdr:rowOff>
                  </from>
                  <to>
                    <xdr:col>26</xdr:col>
                    <xdr:colOff>525780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30480</xdr:rowOff>
                  </from>
                  <to>
                    <xdr:col>24</xdr:col>
                    <xdr:colOff>373380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30480</xdr:rowOff>
                  </from>
                  <to>
                    <xdr:col>26</xdr:col>
                    <xdr:colOff>373380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27</xdr:col>
                    <xdr:colOff>45720</xdr:colOff>
                    <xdr:row>20</xdr:row>
                    <xdr:rowOff>30480</xdr:rowOff>
                  </from>
                  <to>
                    <xdr:col>28</xdr:col>
                    <xdr:colOff>228600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30480</xdr:rowOff>
                  </from>
                  <to>
                    <xdr:col>24</xdr:col>
                    <xdr:colOff>373380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30480</xdr:rowOff>
                  </from>
                  <to>
                    <xdr:col>26</xdr:col>
                    <xdr:colOff>373380</xdr:colOff>
                    <xdr:row>24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NÁVRATKA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Korbel</dc:creator>
  <cp:lastModifiedBy>Zdeňek Jadvidžák</cp:lastModifiedBy>
  <cp:lastPrinted>2023-04-24T21:32:48Z</cp:lastPrinted>
  <dcterms:created xsi:type="dcterms:W3CDTF">2017-09-04T08:20:48Z</dcterms:created>
  <dcterms:modified xsi:type="dcterms:W3CDTF">2023-04-28T21:03:22Z</dcterms:modified>
</cp:coreProperties>
</file>